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<sst xmlns="http://schemas.openxmlformats.org/spreadsheetml/2006/main" count="92" uniqueCount="65">
  <si>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№ п/п</t>
  </si>
  <si>
    <t>Наименование</t>
  </si>
  <si>
    <t>Ед. изм.</t>
  </si>
  <si>
    <t xml:space="preserve">Капитальный ремонт ВЛ-0,4кВ  
</t>
  </si>
  <si>
    <t>I</t>
  </si>
  <si>
    <t>км</t>
  </si>
  <si>
    <t>Итого по ВЛ-0,4 кВ</t>
  </si>
  <si>
    <t xml:space="preserve">Капитальный ремонт ВЛ-10кВ  
</t>
  </si>
  <si>
    <t>II</t>
  </si>
  <si>
    <t>Итого по ВЛ-10 кВ</t>
  </si>
  <si>
    <t>III</t>
  </si>
  <si>
    <t>IV</t>
  </si>
  <si>
    <t>V</t>
  </si>
  <si>
    <t>VI</t>
  </si>
  <si>
    <t>VII</t>
  </si>
  <si>
    <t xml:space="preserve">Капитальный ремонт трансформаторных подстанций </t>
  </si>
  <si>
    <t>шт</t>
  </si>
  <si>
    <t xml:space="preserve">Капитальный ремонт административных зданий МП АЭС по ул. Советская 25 
</t>
  </si>
  <si>
    <t xml:space="preserve">Капитальный ремонт КЛ-10кВ  
</t>
  </si>
  <si>
    <t xml:space="preserve">Капитальный ремонт КЛ-0,4кВ  
</t>
  </si>
  <si>
    <t>Итого ремонт адм зданий</t>
  </si>
  <si>
    <t>УТВЕРЖДАЮ:</t>
  </si>
  <si>
    <t>Начальник ПТО</t>
  </si>
  <si>
    <t>А.А. Ханин</t>
  </si>
  <si>
    <t>ВСЕГО ПО КАПИТАЛЬНОМУ РЕМОНТУ 2014г.</t>
  </si>
  <si>
    <t>ф. 28/2 - 412</t>
  </si>
  <si>
    <t>ТП-466 ф.1</t>
  </si>
  <si>
    <t>ТП-506 ф.2</t>
  </si>
  <si>
    <t>ТП-506 ф.3</t>
  </si>
  <si>
    <t xml:space="preserve">Капитальный ремонт 
трансформаторных подстанций (строит. часть)  
</t>
  </si>
  <si>
    <t>ТП-506 ф.4</t>
  </si>
  <si>
    <t>ТП-66 ф. 8</t>
  </si>
  <si>
    <t>ТП-462 ф.6</t>
  </si>
  <si>
    <t>ф. 28/22 - РП-7/11</t>
  </si>
  <si>
    <t xml:space="preserve">капитального ремонта МП  г. Абакана «Абаканские  электрические  сети»  </t>
  </si>
  <si>
    <t>"_____" ________________ 2014г.</t>
  </si>
  <si>
    <t>Кол-во по плану</t>
  </si>
  <si>
    <t>Кол-во по факту</t>
  </si>
  <si>
    <t>Фактическая стоимость, тыс.руб</t>
  </si>
  <si>
    <t>в течении года</t>
  </si>
  <si>
    <t>II-III квартал</t>
  </si>
  <si>
    <t>Сметная стоимость,    тыс.руб.</t>
  </si>
  <si>
    <t>Отчет</t>
  </si>
  <si>
    <t>Выполнение</t>
  </si>
  <si>
    <t xml:space="preserve">ПИР  </t>
  </si>
  <si>
    <t xml:space="preserve">Капитальный ремонт КЛ-0,4 кВ
</t>
  </si>
  <si>
    <t>Итого по ремонту КЛ-10 кВ</t>
  </si>
  <si>
    <t>Итого по ремонту КЛ-0,4кВ</t>
  </si>
  <si>
    <t>Итого по  ремонту ТП</t>
  </si>
  <si>
    <t xml:space="preserve">Капитальный ремонт ТП-10/0.4 кВ
</t>
  </si>
  <si>
    <t>Зам. директора по финансам-главный бухгалтер</t>
  </si>
  <si>
    <t>О.В. Гапон</t>
  </si>
  <si>
    <t>Директор  МП АЭС</t>
  </si>
  <si>
    <t>___________________В.В. Марков</t>
  </si>
  <si>
    <t>Зам. директора по экономике и тарифообразованию</t>
  </si>
  <si>
    <t>М.Ю. Пономаренко</t>
  </si>
  <si>
    <t xml:space="preserve">Капитальный ремонт КЛ-10 кВ 
</t>
  </si>
  <si>
    <t xml:space="preserve">Капитальный ремонт административных зданий МП АЭС по 
ул. Советская 25 
</t>
  </si>
  <si>
    <t xml:space="preserve">Капитальный ремонт трансформаторов 
(400 кВА-10шт, 630 кВА-10 шт)
</t>
  </si>
  <si>
    <r>
      <t xml:space="preserve">ф. 97/15 - РП-2/17                                                                                               </t>
    </r>
    <r>
      <rPr>
        <sz val="8"/>
        <rFont val="Times New Roman"/>
        <family val="1"/>
      </rPr>
      <t>(совм подвес с ВЛ-0,4 кВ ТП-506 ф.3</t>
    </r>
    <r>
      <rPr>
        <sz val="11"/>
        <rFont val="Times New Roman"/>
        <family val="1"/>
      </rPr>
      <t>)</t>
    </r>
  </si>
  <si>
    <t>Вне плана: п/ст Полярная,РП-6. ТП-233</t>
  </si>
  <si>
    <t>Вне плана: ф.23/9-РП-2/14; ф.20/24-375; 97/15-РП-2/17; 01/11-ДПРМ</t>
  </si>
  <si>
    <t>Капитальный ремонт кровли:                                                                                                           ТП-45А, ТП-278, ТП-374, ТП-298, ТП-212, ТП-58, РТП-20; РТП-25</t>
  </si>
  <si>
    <t xml:space="preserve">Вне плана: ТП-730 ф.2; ТП-6 ф.2; РТП-17 ф.4; ТП-599 ф.2 </t>
  </si>
  <si>
    <t>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</si>
</sst>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00"/>
    <numFmt numFmtId="167" formatCode="0.00000"/>
    <numFmt numFmtId="16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Alignment="1">
      <alignment/>
    </xf>
    <xf numFmtId="0" fontId="8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9" fillId="34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2" fontId="5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9" fontId="49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49" fillId="34" borderId="13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9" fillId="34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65" fontId="51" fillId="33" borderId="13" xfId="0" applyNumberFormat="1" applyFont="1" applyFill="1" applyBorder="1" applyAlignment="1">
      <alignment horizontal="center" vertical="center"/>
    </xf>
    <xf numFmtId="165" fontId="51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11" sqref="D11:D13"/>
    </sheetView>
  </sheetViews>
  <sheetFormatPr defaultColWidth="9.140625" defaultRowHeight="15"/>
  <cols>
    <col min="1" max="1" width="5.28125" style="0" customWidth="1"/>
    <col min="2" max="2" width="58.8515625" style="0" customWidth="1"/>
    <col min="3" max="4" width="8.7109375" style="0" customWidth="1"/>
    <col min="5" max="5" width="9.140625" style="0" customWidth="1"/>
    <col min="6" max="6" width="16.8515625" style="0" customWidth="1"/>
    <col min="7" max="7" width="17.140625" style="0" customWidth="1"/>
    <col min="8" max="8" width="13.421875" style="0" customWidth="1"/>
    <col min="9" max="9" width="21.8515625" style="0" customWidth="1"/>
  </cols>
  <sheetData>
    <row r="1" spans="1:9" ht="15.75">
      <c r="A1" s="6"/>
      <c r="B1" s="6"/>
      <c r="C1" s="6"/>
      <c r="D1" s="6"/>
      <c r="E1" s="6"/>
      <c r="F1" s="6"/>
      <c r="G1" s="6"/>
      <c r="H1" s="6"/>
      <c r="I1" s="1" t="s">
        <v>21</v>
      </c>
    </row>
    <row r="2" spans="1:9" ht="17.25" customHeight="1">
      <c r="A2" s="6"/>
      <c r="B2" s="6"/>
      <c r="C2" s="6"/>
      <c r="D2" s="6"/>
      <c r="E2" s="6"/>
      <c r="F2" s="6"/>
      <c r="G2" s="6"/>
      <c r="H2" s="87" t="s">
        <v>52</v>
      </c>
      <c r="I2" s="87"/>
    </row>
    <row r="3" spans="1:9" ht="15.75">
      <c r="A3" s="6"/>
      <c r="B3" s="6"/>
      <c r="C3" s="6"/>
      <c r="D3" s="6"/>
      <c r="E3" s="6"/>
      <c r="F3" s="6"/>
      <c r="G3" s="6"/>
      <c r="H3" s="65" t="s">
        <v>53</v>
      </c>
      <c r="I3" s="65"/>
    </row>
    <row r="4" spans="1:9" ht="8.25" customHeight="1">
      <c r="A4" s="6"/>
      <c r="B4" s="6"/>
      <c r="C4" s="6"/>
      <c r="D4" s="6"/>
      <c r="E4" s="6"/>
      <c r="F4" s="6"/>
      <c r="G4" s="6"/>
      <c r="H4" s="6"/>
      <c r="I4" s="1"/>
    </row>
    <row r="5" spans="1:9" ht="13.5" customHeight="1">
      <c r="A5" s="6"/>
      <c r="B5" s="6"/>
      <c r="C5" s="6"/>
      <c r="D5" s="6"/>
      <c r="E5" s="6"/>
      <c r="F5" s="6"/>
      <c r="G5" s="6"/>
      <c r="H5" s="65" t="s">
        <v>35</v>
      </c>
      <c r="I5" s="65"/>
    </row>
    <row r="6" spans="1:9" ht="13.5" customHeight="1">
      <c r="A6" s="6"/>
      <c r="B6" s="6"/>
      <c r="C6" s="6"/>
      <c r="D6" s="6"/>
      <c r="E6" s="6"/>
      <c r="F6" s="6"/>
      <c r="G6" s="6"/>
      <c r="H6" s="3"/>
      <c r="I6" s="3"/>
    </row>
    <row r="7" spans="1:9" ht="15.75" customHeight="1">
      <c r="A7" s="76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57" t="s">
        <v>34</v>
      </c>
      <c r="B8" s="57"/>
      <c r="C8" s="57"/>
      <c r="D8" s="57"/>
      <c r="E8" s="57"/>
      <c r="F8" s="57"/>
      <c r="G8" s="57"/>
      <c r="H8" s="57"/>
      <c r="I8" s="57"/>
    </row>
    <row r="9" spans="1:9" ht="15.75">
      <c r="A9" s="57" t="s">
        <v>64</v>
      </c>
      <c r="B9" s="57"/>
      <c r="C9" s="57"/>
      <c r="D9" s="57"/>
      <c r="E9" s="57"/>
      <c r="F9" s="57"/>
      <c r="G9" s="57"/>
      <c r="H9" s="57"/>
      <c r="I9" s="57"/>
    </row>
    <row r="10" spans="1:9" ht="15.75">
      <c r="A10" s="4"/>
      <c r="B10" s="4"/>
      <c r="C10" s="4"/>
      <c r="D10" s="4"/>
      <c r="E10" s="4"/>
      <c r="F10" s="4"/>
      <c r="G10" s="4"/>
      <c r="H10" s="4"/>
      <c r="I10" s="4"/>
    </row>
    <row r="11" spans="1:9" ht="15.75" customHeight="1">
      <c r="A11" s="81" t="s">
        <v>0</v>
      </c>
      <c r="B11" s="68" t="s">
        <v>1</v>
      </c>
      <c r="C11" s="68" t="s">
        <v>2</v>
      </c>
      <c r="D11" s="56" t="s">
        <v>36</v>
      </c>
      <c r="E11" s="56" t="s">
        <v>37</v>
      </c>
      <c r="F11" s="62" t="s">
        <v>41</v>
      </c>
      <c r="G11" s="56" t="s">
        <v>38</v>
      </c>
      <c r="H11" s="68" t="s">
        <v>43</v>
      </c>
      <c r="I11" s="68"/>
    </row>
    <row r="12" spans="1:9" ht="15.75" customHeight="1">
      <c r="A12" s="81"/>
      <c r="B12" s="68"/>
      <c r="C12" s="68"/>
      <c r="D12" s="56"/>
      <c r="E12" s="56"/>
      <c r="F12" s="63"/>
      <c r="G12" s="56"/>
      <c r="H12" s="68"/>
      <c r="I12" s="68"/>
    </row>
    <row r="13" spans="1:9" ht="19.5" customHeight="1">
      <c r="A13" s="81"/>
      <c r="B13" s="68"/>
      <c r="C13" s="68"/>
      <c r="D13" s="56"/>
      <c r="E13" s="56"/>
      <c r="F13" s="64"/>
      <c r="G13" s="56"/>
      <c r="H13" s="68"/>
      <c r="I13" s="68"/>
    </row>
    <row r="14" spans="1:9" ht="15">
      <c r="A14" s="34" t="s">
        <v>4</v>
      </c>
      <c r="B14" s="84" t="s">
        <v>3</v>
      </c>
      <c r="C14" s="85"/>
      <c r="D14" s="85"/>
      <c r="E14" s="85"/>
      <c r="F14" s="85"/>
      <c r="G14" s="35"/>
      <c r="H14" s="58"/>
      <c r="I14" s="59"/>
    </row>
    <row r="15" spans="1:9" ht="15">
      <c r="A15" s="25">
        <v>1</v>
      </c>
      <c r="B15" s="36" t="s">
        <v>32</v>
      </c>
      <c r="C15" s="27" t="s">
        <v>5</v>
      </c>
      <c r="D15" s="25">
        <v>0.28</v>
      </c>
      <c r="E15" s="25">
        <v>0.26</v>
      </c>
      <c r="F15" s="25">
        <v>707.94</v>
      </c>
      <c r="G15" s="15">
        <f>49.74+553.818</f>
        <v>603.558</v>
      </c>
      <c r="H15" s="60">
        <v>1</v>
      </c>
      <c r="I15" s="61"/>
    </row>
    <row r="16" spans="1:9" ht="15">
      <c r="A16" s="25">
        <v>2</v>
      </c>
      <c r="B16" s="36" t="s">
        <v>26</v>
      </c>
      <c r="C16" s="27" t="s">
        <v>5</v>
      </c>
      <c r="D16" s="25">
        <v>0.23</v>
      </c>
      <c r="E16" s="25">
        <v>0.222</v>
      </c>
      <c r="F16" s="25">
        <v>408.4</v>
      </c>
      <c r="G16" s="15">
        <f>56.61+299.306</f>
        <v>355.916</v>
      </c>
      <c r="H16" s="60">
        <v>1</v>
      </c>
      <c r="I16" s="61"/>
    </row>
    <row r="17" spans="1:11" ht="15">
      <c r="A17" s="25">
        <v>3</v>
      </c>
      <c r="B17" s="36" t="s">
        <v>30</v>
      </c>
      <c r="C17" s="27" t="s">
        <v>5</v>
      </c>
      <c r="D17" s="25">
        <v>0.34</v>
      </c>
      <c r="E17" s="25">
        <v>0.337</v>
      </c>
      <c r="F17" s="25">
        <v>713.71</v>
      </c>
      <c r="G17" s="15">
        <f>477.55</f>
        <v>477.55</v>
      </c>
      <c r="H17" s="60">
        <v>1</v>
      </c>
      <c r="I17" s="61"/>
      <c r="K17" s="47"/>
    </row>
    <row r="18" spans="1:9" ht="15">
      <c r="A18" s="25">
        <v>4</v>
      </c>
      <c r="B18" s="36" t="s">
        <v>27</v>
      </c>
      <c r="C18" s="27" t="s">
        <v>5</v>
      </c>
      <c r="D18" s="25">
        <v>0.72</v>
      </c>
      <c r="E18" s="25">
        <f>0.71</f>
        <v>0.71</v>
      </c>
      <c r="F18" s="25">
        <v>1323.29</v>
      </c>
      <c r="G18" s="15">
        <f>77.23+65.576+907.219</f>
        <v>1050.025</v>
      </c>
      <c r="H18" s="60">
        <v>1</v>
      </c>
      <c r="I18" s="61"/>
    </row>
    <row r="19" spans="1:9" ht="15">
      <c r="A19" s="25">
        <v>5</v>
      </c>
      <c r="B19" s="36" t="s">
        <v>28</v>
      </c>
      <c r="C19" s="27" t="s">
        <v>5</v>
      </c>
      <c r="D19" s="25">
        <v>0.435</v>
      </c>
      <c r="E19" s="25">
        <v>0.435</v>
      </c>
      <c r="F19" s="25">
        <v>784.44</v>
      </c>
      <c r="G19" s="15">
        <f>84.1+489.293</f>
        <v>573.393</v>
      </c>
      <c r="H19" s="60">
        <v>1</v>
      </c>
      <c r="I19" s="61"/>
    </row>
    <row r="20" spans="1:9" ht="15">
      <c r="A20" s="25">
        <v>6</v>
      </c>
      <c r="B20" s="36" t="s">
        <v>31</v>
      </c>
      <c r="C20" s="27" t="s">
        <v>5</v>
      </c>
      <c r="D20" s="25">
        <v>0.342</v>
      </c>
      <c r="E20" s="25">
        <v>0.337</v>
      </c>
      <c r="F20" s="25">
        <v>680.64</v>
      </c>
      <c r="G20" s="15">
        <v>427.277</v>
      </c>
      <c r="H20" s="60">
        <v>1</v>
      </c>
      <c r="I20" s="61"/>
    </row>
    <row r="21" spans="1:9" ht="15">
      <c r="A21" s="25">
        <v>7</v>
      </c>
      <c r="B21" s="36" t="s">
        <v>63</v>
      </c>
      <c r="C21" s="27" t="s">
        <v>5</v>
      </c>
      <c r="D21" s="25"/>
      <c r="E21" s="25">
        <f>0.106+0.166+0.106+0.07</f>
        <v>0.448</v>
      </c>
      <c r="F21" s="25"/>
      <c r="G21" s="15">
        <f>9.23+48.913+29.903+26.924</f>
        <v>114.97</v>
      </c>
      <c r="H21" s="69"/>
      <c r="I21" s="61"/>
    </row>
    <row r="22" spans="1:9" ht="15">
      <c r="A22" s="37"/>
      <c r="B22" s="37" t="s">
        <v>6</v>
      </c>
      <c r="C22" s="31" t="s">
        <v>5</v>
      </c>
      <c r="D22" s="38">
        <f>SUM(D15:D20)</f>
        <v>2.347</v>
      </c>
      <c r="E22" s="39">
        <f>SUM(E15:E21)</f>
        <v>2.749</v>
      </c>
      <c r="F22" s="40">
        <f>SUM(F15:F20)</f>
        <v>4618.42</v>
      </c>
      <c r="G22" s="20">
        <f>SUM(G15:G21)</f>
        <v>3602.689</v>
      </c>
      <c r="H22" s="69"/>
      <c r="I22" s="61"/>
    </row>
    <row r="23" spans="1:9" ht="15">
      <c r="A23" s="17" t="s">
        <v>8</v>
      </c>
      <c r="B23" s="82" t="s">
        <v>7</v>
      </c>
      <c r="C23" s="83"/>
      <c r="D23" s="83"/>
      <c r="E23" s="83"/>
      <c r="F23" s="83"/>
      <c r="G23" s="49"/>
      <c r="H23" s="72"/>
      <c r="I23" s="73"/>
    </row>
    <row r="24" spans="1:9" ht="22.5" customHeight="1">
      <c r="A24" s="8">
        <v>1</v>
      </c>
      <c r="B24" s="13" t="s">
        <v>25</v>
      </c>
      <c r="C24" s="27" t="s">
        <v>5</v>
      </c>
      <c r="D24" s="27">
        <v>1.33</v>
      </c>
      <c r="E24" s="27">
        <v>1.245</v>
      </c>
      <c r="F24" s="28">
        <v>2816.44</v>
      </c>
      <c r="G24" s="48">
        <f>1926.71799</f>
        <v>1926.71799</v>
      </c>
      <c r="H24" s="66">
        <v>1</v>
      </c>
      <c r="I24" s="67"/>
    </row>
    <row r="25" spans="1:9" ht="30" customHeight="1">
      <c r="A25" s="8">
        <v>2</v>
      </c>
      <c r="B25" s="29" t="s">
        <v>59</v>
      </c>
      <c r="C25" s="27" t="s">
        <v>5</v>
      </c>
      <c r="D25" s="27">
        <v>0.305</v>
      </c>
      <c r="E25" s="27">
        <v>0.305</v>
      </c>
      <c r="F25" s="28">
        <v>508.19</v>
      </c>
      <c r="G25" s="48">
        <v>433.884</v>
      </c>
      <c r="H25" s="66">
        <v>1</v>
      </c>
      <c r="I25" s="67"/>
    </row>
    <row r="26" spans="1:9" ht="23.25" customHeight="1">
      <c r="A26" s="8">
        <v>3</v>
      </c>
      <c r="B26" s="29" t="s">
        <v>33</v>
      </c>
      <c r="C26" s="27" t="s">
        <v>5</v>
      </c>
      <c r="D26" s="27">
        <v>0.805</v>
      </c>
      <c r="E26" s="27">
        <v>0.805</v>
      </c>
      <c r="F26" s="28">
        <v>483.17</v>
      </c>
      <c r="G26" s="15">
        <f>65.81+419.62</f>
        <v>485.43</v>
      </c>
      <c r="H26" s="66">
        <v>1</v>
      </c>
      <c r="I26" s="67"/>
    </row>
    <row r="27" spans="1:9" ht="32.25" customHeight="1">
      <c r="A27" s="53">
        <v>4</v>
      </c>
      <c r="B27" s="29" t="s">
        <v>61</v>
      </c>
      <c r="C27" s="27"/>
      <c r="D27" s="27"/>
      <c r="E27" s="27">
        <v>0.336</v>
      </c>
      <c r="F27" s="28"/>
      <c r="G27" s="54">
        <f>34.733+353.421+44.779+29.974</f>
        <v>462.907</v>
      </c>
      <c r="H27" s="77"/>
      <c r="I27" s="67"/>
    </row>
    <row r="28" spans="1:9" ht="21" customHeight="1">
      <c r="A28" s="37"/>
      <c r="B28" s="30" t="s">
        <v>9</v>
      </c>
      <c r="C28" s="31" t="s">
        <v>5</v>
      </c>
      <c r="D28" s="31">
        <f>D24+D25</f>
        <v>1.635</v>
      </c>
      <c r="E28" s="31">
        <f>SUM(E24:E27)</f>
        <v>2.691</v>
      </c>
      <c r="F28" s="32">
        <f>F24+F25+F26</f>
        <v>3807.8</v>
      </c>
      <c r="G28" s="33">
        <f>SUM(G24:G27)</f>
        <v>3308.93899</v>
      </c>
      <c r="H28" s="77"/>
      <c r="I28" s="67"/>
    </row>
    <row r="29" spans="1:9" ht="15">
      <c r="A29" s="17" t="s">
        <v>10</v>
      </c>
      <c r="B29" s="82" t="s">
        <v>49</v>
      </c>
      <c r="C29" s="83"/>
      <c r="D29" s="83"/>
      <c r="E29" s="83"/>
      <c r="F29" s="83"/>
      <c r="G29" s="49"/>
      <c r="H29" s="72"/>
      <c r="I29" s="73"/>
    </row>
    <row r="30" spans="1:9" ht="31.5" customHeight="1">
      <c r="A30" s="25">
        <v>1</v>
      </c>
      <c r="B30" s="7" t="s">
        <v>58</v>
      </c>
      <c r="C30" s="8" t="s">
        <v>16</v>
      </c>
      <c r="D30" s="25">
        <v>20</v>
      </c>
      <c r="E30" s="25">
        <f>7+3+3</f>
        <v>13</v>
      </c>
      <c r="F30" s="9">
        <f>(10*(85194.27+11079.95)+10*(56883.79+11079.95))/1000</f>
        <v>1642.3796</v>
      </c>
      <c r="G30" s="9">
        <f>31.198+31.468+36.097+40.521+49.811+49.811+49.062+38.331+43.118+41.365+41.64177+50.813+44.518</f>
        <v>547.75477</v>
      </c>
      <c r="H30" s="71" t="s">
        <v>39</v>
      </c>
      <c r="I30" s="71"/>
    </row>
    <row r="31" spans="1:9" ht="15">
      <c r="A31" s="25">
        <v>2</v>
      </c>
      <c r="B31" s="7" t="s">
        <v>15</v>
      </c>
      <c r="C31" s="8" t="s">
        <v>16</v>
      </c>
      <c r="D31" s="25">
        <v>10</v>
      </c>
      <c r="E31" s="25">
        <v>11</v>
      </c>
      <c r="F31" s="9">
        <v>4497.75</v>
      </c>
      <c r="G31" s="52">
        <f>130.364+481.41617+444.32993+350.73245+690.72128+330.23941+342.83305+701.328+96.105+481.655+401.84</f>
        <v>4451.56429</v>
      </c>
      <c r="H31" s="78" t="s">
        <v>40</v>
      </c>
      <c r="I31" s="78"/>
    </row>
    <row r="32" spans="1:9" ht="27.75" customHeight="1">
      <c r="A32" s="25">
        <v>3</v>
      </c>
      <c r="B32" s="7" t="s">
        <v>29</v>
      </c>
      <c r="C32" s="8" t="s">
        <v>16</v>
      </c>
      <c r="D32" s="25">
        <v>10</v>
      </c>
      <c r="E32" s="25">
        <v>11</v>
      </c>
      <c r="F32" s="9">
        <v>1855.78</v>
      </c>
      <c r="G32" s="9">
        <f>128.7636+128.66712+51.23831+199.6062+181.15375+190.11595+81.07454+52.014+269.787+195.546+454.375</f>
        <v>1932.34147</v>
      </c>
      <c r="H32" s="78"/>
      <c r="I32" s="78"/>
    </row>
    <row r="33" spans="1:9" ht="28.5" customHeight="1">
      <c r="A33" s="25">
        <v>4</v>
      </c>
      <c r="B33" s="7" t="s">
        <v>62</v>
      </c>
      <c r="C33" s="8" t="s">
        <v>16</v>
      </c>
      <c r="D33" s="25">
        <v>10</v>
      </c>
      <c r="E33" s="25">
        <v>14</v>
      </c>
      <c r="F33" s="9"/>
      <c r="G33" s="15">
        <f>56.401+67.726+53.886+58.495+51.795+56.553+84.581+62.509+50.85+58.11+66.112+66.868+58.083+109.18</f>
        <v>901.1489999999999</v>
      </c>
      <c r="H33" s="71" t="s">
        <v>39</v>
      </c>
      <c r="I33" s="71"/>
    </row>
    <row r="34" spans="1:9" ht="18" customHeight="1">
      <c r="A34" s="25">
        <v>5</v>
      </c>
      <c r="B34" s="7" t="s">
        <v>60</v>
      </c>
      <c r="C34" s="8"/>
      <c r="D34" s="25"/>
      <c r="E34" s="25">
        <v>3</v>
      </c>
      <c r="F34" s="9"/>
      <c r="G34" s="15">
        <f>42.88+83.798+43.841+821.408+185.656+713.643</f>
        <v>1891.226</v>
      </c>
      <c r="H34" s="78"/>
      <c r="I34" s="78"/>
    </row>
    <row r="35" spans="1:9" ht="15">
      <c r="A35" s="37"/>
      <c r="B35" s="37" t="s">
        <v>48</v>
      </c>
      <c r="C35" s="38" t="s">
        <v>16</v>
      </c>
      <c r="D35" s="38"/>
      <c r="E35" s="38"/>
      <c r="F35" s="14">
        <f>F30+F31+F32</f>
        <v>7995.9096</v>
      </c>
      <c r="G35" s="20">
        <f>SUM(G30:G34)</f>
        <v>9724.035530000001</v>
      </c>
      <c r="H35" s="71"/>
      <c r="I35" s="71"/>
    </row>
    <row r="36" spans="1:9" ht="15" customHeight="1">
      <c r="A36" s="17" t="s">
        <v>11</v>
      </c>
      <c r="B36" s="74" t="s">
        <v>17</v>
      </c>
      <c r="C36" s="75"/>
      <c r="D36" s="75"/>
      <c r="E36" s="75"/>
      <c r="F36" s="75"/>
      <c r="G36" s="50"/>
      <c r="H36" s="50"/>
      <c r="I36" s="51"/>
    </row>
    <row r="37" spans="1:9" ht="31.5" customHeight="1">
      <c r="A37" s="25">
        <v>1</v>
      </c>
      <c r="B37" s="10" t="s">
        <v>57</v>
      </c>
      <c r="C37" s="8" t="s">
        <v>16</v>
      </c>
      <c r="D37" s="8">
        <v>1</v>
      </c>
      <c r="E37" s="8">
        <v>2</v>
      </c>
      <c r="F37" s="15">
        <v>1239.16</v>
      </c>
      <c r="G37" s="15">
        <f>317.92+397.05283+498.604+388.346+209.633+751.788+780.805</f>
        <v>3344.1488299999996</v>
      </c>
      <c r="H37" s="71" t="s">
        <v>39</v>
      </c>
      <c r="I37" s="71"/>
    </row>
    <row r="38" spans="1:9" ht="15">
      <c r="A38" s="42"/>
      <c r="B38" s="43" t="s">
        <v>20</v>
      </c>
      <c r="C38" s="25" t="s">
        <v>16</v>
      </c>
      <c r="D38" s="25">
        <f>D37</f>
        <v>1</v>
      </c>
      <c r="E38" s="25">
        <v>2</v>
      </c>
      <c r="F38" s="16">
        <f>F37</f>
        <v>1239.16</v>
      </c>
      <c r="G38" s="20">
        <f>SUM(G37)</f>
        <v>3344.1488299999996</v>
      </c>
      <c r="H38" s="71"/>
      <c r="I38" s="71"/>
    </row>
    <row r="39" spans="1:9" ht="24" customHeight="1">
      <c r="A39" s="17" t="s">
        <v>12</v>
      </c>
      <c r="B39" s="18" t="s">
        <v>44</v>
      </c>
      <c r="C39" s="26" t="s">
        <v>16</v>
      </c>
      <c r="D39" s="26">
        <v>10</v>
      </c>
      <c r="E39" s="26"/>
      <c r="F39" s="19">
        <v>1510</v>
      </c>
      <c r="G39" s="21">
        <f>59.28+30.986+48.396+83.215+81.039+34.34+54.724+27.467+30.441+24.457+20.595+78.13218+18.05733+74.409+94.78024+20.935</f>
        <v>781.2537499999999</v>
      </c>
      <c r="H39" s="70" t="s">
        <v>39</v>
      </c>
      <c r="I39" s="70"/>
    </row>
    <row r="40" spans="1:9" ht="18" customHeight="1">
      <c r="A40" s="17" t="s">
        <v>13</v>
      </c>
      <c r="B40" s="82" t="s">
        <v>18</v>
      </c>
      <c r="C40" s="83"/>
      <c r="D40" s="83"/>
      <c r="E40" s="83"/>
      <c r="F40" s="83"/>
      <c r="G40" s="49"/>
      <c r="H40" s="72"/>
      <c r="I40" s="73"/>
    </row>
    <row r="41" spans="1:9" ht="18.75" customHeight="1">
      <c r="A41" s="25">
        <v>1</v>
      </c>
      <c r="B41" s="10" t="s">
        <v>56</v>
      </c>
      <c r="C41" s="25" t="s">
        <v>5</v>
      </c>
      <c r="D41" s="25">
        <v>0.6</v>
      </c>
      <c r="E41" s="25">
        <f>0.49+0.03+0.01+0.015+0.009+0.004+0.005+0.005+0.005+0.003+0.07+0.07+0.008+0.005</f>
        <v>0.7290000000000002</v>
      </c>
      <c r="F41" s="9">
        <f>2032.32+1253.9</f>
        <v>3286.2200000000003</v>
      </c>
      <c r="G41" s="15">
        <f>26.73+65.347+8.902+8.902+8.902+18.738+29.085+51.067+78.392+38.443+28.96+42.597+38.901+23.628+10.201+31.716+14.136+31.716+26.064+11.991+16.948+28.113+40.944+15.243+24.152+23.362+28.74+46.004+25.54193+9.23799+46.99275+9.09765+36.40709+10.39067+17.60779+26.34668+16.94936+19.75297+26.97292+22.02276+19.18167+24.64239+125.46555+47.96896+14.14087+20.82668+10.41731+10.41731+10.41731+11.61306+540.188+84.045+83.318+78.98+78.728+82.76+74.615+45.041+22.883+17.561+42.88+56.336+139.038+139.051+51.079+36.685+83.554+83.396+76.604+77.591+20.562+22.005+90.486+112.944+109.35+54.675+84.22+139.288+141.205</f>
        <v>4049.4036699999997</v>
      </c>
      <c r="H41" s="71" t="s">
        <v>39</v>
      </c>
      <c r="I41" s="71"/>
    </row>
    <row r="42" spans="1:9" ht="18" customHeight="1">
      <c r="A42" s="37"/>
      <c r="B42" s="37" t="s">
        <v>46</v>
      </c>
      <c r="C42" s="38" t="s">
        <v>16</v>
      </c>
      <c r="D42" s="38">
        <f>D41</f>
        <v>0.6</v>
      </c>
      <c r="E42" s="38">
        <f>E41</f>
        <v>0.7290000000000002</v>
      </c>
      <c r="F42" s="14">
        <f>F41</f>
        <v>3286.2200000000003</v>
      </c>
      <c r="G42" s="20">
        <f>SUM(G41:G41)</f>
        <v>4049.4036699999997</v>
      </c>
      <c r="H42" s="71"/>
      <c r="I42" s="71"/>
    </row>
    <row r="43" spans="1:9" ht="18" customHeight="1">
      <c r="A43" s="17" t="s">
        <v>14</v>
      </c>
      <c r="B43" s="82" t="s">
        <v>19</v>
      </c>
      <c r="C43" s="83"/>
      <c r="D43" s="83"/>
      <c r="E43" s="83"/>
      <c r="F43" s="83"/>
      <c r="G43" s="49"/>
      <c r="H43" s="72"/>
      <c r="I43" s="73"/>
    </row>
    <row r="44" spans="1:9" ht="17.25" customHeight="1">
      <c r="A44" s="25">
        <v>1</v>
      </c>
      <c r="B44" s="10" t="s">
        <v>45</v>
      </c>
      <c r="C44" s="25" t="s">
        <v>5</v>
      </c>
      <c r="D44" s="25">
        <v>0.6</v>
      </c>
      <c r="E44" s="25">
        <f>0.025+0.01+0.01+0.01+0.025+0.055+0.005+0.004+0.025</f>
        <v>0.169</v>
      </c>
      <c r="F44" s="9">
        <v>1599.17</v>
      </c>
      <c r="G44" s="9">
        <f>8.065+24.023+16.349+19.361+10.467+12.677+14.095+15.5565+11.301+18.009+11.213+24.25876+77.2752+43.432+84.245+34.962+42.285+53.853+15.693+28.728+26.77</f>
        <v>592.6184599999999</v>
      </c>
      <c r="H44" s="71" t="s">
        <v>39</v>
      </c>
      <c r="I44" s="71"/>
    </row>
    <row r="45" spans="1:9" ht="18.75" customHeight="1">
      <c r="A45" s="37"/>
      <c r="B45" s="37" t="s">
        <v>47</v>
      </c>
      <c r="C45" s="38" t="s">
        <v>5</v>
      </c>
      <c r="D45" s="39">
        <f>SUM(D44:D44)</f>
        <v>0.6</v>
      </c>
      <c r="E45" s="44">
        <f>E44</f>
        <v>0.169</v>
      </c>
      <c r="F45" s="14">
        <f>SUM(F44:F44)</f>
        <v>1599.17</v>
      </c>
      <c r="G45" s="39">
        <f>G44</f>
        <v>592.6184599999999</v>
      </c>
      <c r="H45" s="88"/>
      <c r="I45" s="88"/>
    </row>
    <row r="46" spans="1:9" ht="15.75">
      <c r="A46" s="41"/>
      <c r="B46" s="45" t="s">
        <v>24</v>
      </c>
      <c r="C46" s="41"/>
      <c r="D46" s="41"/>
      <c r="E46" s="21">
        <f>SUM(E45,E42,E28,E22)</f>
        <v>6.338</v>
      </c>
      <c r="F46" s="46">
        <f>F22+F28+F35+F38+F39+F42+F45</f>
        <v>24056.679600000003</v>
      </c>
      <c r="G46" s="21">
        <f>SUM(G45,G42,G38,G39,G35,G28,G22)</f>
        <v>25403.088229999998</v>
      </c>
      <c r="H46" s="89">
        <f>G46/F46</f>
        <v>1.055968182325544</v>
      </c>
      <c r="I46" s="90"/>
    </row>
    <row r="47" spans="1:9" ht="15">
      <c r="A47" s="6"/>
      <c r="B47" s="6"/>
      <c r="C47" s="6"/>
      <c r="D47" s="11"/>
      <c r="E47" s="11"/>
      <c r="F47" s="12"/>
      <c r="G47" s="6"/>
      <c r="H47" s="6"/>
      <c r="I47" s="6"/>
    </row>
    <row r="48" spans="1:9" ht="15">
      <c r="A48" s="6"/>
      <c r="B48" s="2"/>
      <c r="C48" s="6"/>
      <c r="D48" s="6"/>
      <c r="E48" s="6"/>
      <c r="F48" s="6"/>
      <c r="G48" s="6"/>
      <c r="H48" s="6"/>
      <c r="I48" s="6"/>
    </row>
    <row r="49" spans="1:9" ht="15">
      <c r="A49" s="6"/>
      <c r="B49" s="22" t="s">
        <v>50</v>
      </c>
      <c r="C49" s="6"/>
      <c r="D49" s="6"/>
      <c r="E49" s="86" t="s">
        <v>51</v>
      </c>
      <c r="F49" s="86"/>
      <c r="G49" s="6"/>
      <c r="H49" s="79"/>
      <c r="I49" s="79"/>
    </row>
    <row r="50" spans="1:9" ht="15">
      <c r="A50" s="6"/>
      <c r="B50" s="22"/>
      <c r="C50" s="6"/>
      <c r="D50" s="6"/>
      <c r="E50" s="24"/>
      <c r="F50" s="24"/>
      <c r="G50" s="6"/>
      <c r="H50" s="55"/>
      <c r="I50" s="55"/>
    </row>
    <row r="51" spans="1:9" ht="15">
      <c r="A51" s="6"/>
      <c r="B51" s="22" t="s">
        <v>54</v>
      </c>
      <c r="C51" s="6"/>
      <c r="D51" s="6"/>
      <c r="E51" s="86" t="s">
        <v>55</v>
      </c>
      <c r="F51" s="86"/>
      <c r="G51" s="6"/>
      <c r="H51" s="55"/>
      <c r="I51" s="55"/>
    </row>
    <row r="52" spans="1:9" ht="15">
      <c r="A52" s="6"/>
      <c r="B52" s="22"/>
      <c r="C52" s="6"/>
      <c r="D52" s="6"/>
      <c r="E52" s="24"/>
      <c r="F52" s="6"/>
      <c r="G52" s="6"/>
      <c r="H52" s="5"/>
      <c r="I52" s="5"/>
    </row>
    <row r="53" spans="1:9" ht="15">
      <c r="A53" s="6"/>
      <c r="B53" s="22" t="s">
        <v>22</v>
      </c>
      <c r="C53" s="6"/>
      <c r="D53" s="6"/>
      <c r="E53" s="24" t="s">
        <v>23</v>
      </c>
      <c r="F53" s="6"/>
      <c r="G53" s="6"/>
      <c r="H53" s="79"/>
      <c r="I53" s="80"/>
    </row>
    <row r="54" spans="1:9" ht="15">
      <c r="A54" s="6"/>
      <c r="B54" s="23"/>
      <c r="C54" s="6"/>
      <c r="D54" s="6"/>
      <c r="E54" s="23"/>
      <c r="F54" s="6"/>
      <c r="G54" s="6"/>
      <c r="H54" s="6"/>
      <c r="I54" s="6"/>
    </row>
    <row r="55" spans="1:9" ht="15">
      <c r="A55" s="6"/>
      <c r="B55" s="23"/>
      <c r="C55" s="6"/>
      <c r="D55" s="6"/>
      <c r="E55" s="23"/>
      <c r="F55" s="6"/>
      <c r="G55" s="6"/>
      <c r="H55" s="6"/>
      <c r="I55" s="6"/>
    </row>
  </sheetData>
  <sheetProtection/>
  <mergeCells count="55">
    <mergeCell ref="E51:F51"/>
    <mergeCell ref="B29:F29"/>
    <mergeCell ref="E49:F49"/>
    <mergeCell ref="H2:I2"/>
    <mergeCell ref="H49:I49"/>
    <mergeCell ref="B43:F43"/>
    <mergeCell ref="H45:I45"/>
    <mergeCell ref="H35:I35"/>
    <mergeCell ref="H46:I46"/>
    <mergeCell ref="H43:I43"/>
    <mergeCell ref="B23:F23"/>
    <mergeCell ref="H44:I44"/>
    <mergeCell ref="H31:I32"/>
    <mergeCell ref="H42:I42"/>
    <mergeCell ref="H15:I15"/>
    <mergeCell ref="H41:I41"/>
    <mergeCell ref="H40:I40"/>
    <mergeCell ref="H22:I22"/>
    <mergeCell ref="H27:I27"/>
    <mergeCell ref="H28:I28"/>
    <mergeCell ref="H38:I38"/>
    <mergeCell ref="H34:I34"/>
    <mergeCell ref="H33:I33"/>
    <mergeCell ref="H53:I53"/>
    <mergeCell ref="A11:A13"/>
    <mergeCell ref="B11:B13"/>
    <mergeCell ref="D11:D13"/>
    <mergeCell ref="C11:C13"/>
    <mergeCell ref="B40:F40"/>
    <mergeCell ref="H39:I39"/>
    <mergeCell ref="H37:I37"/>
    <mergeCell ref="H29:I29"/>
    <mergeCell ref="H23:I23"/>
    <mergeCell ref="B36:F36"/>
    <mergeCell ref="A7:I7"/>
    <mergeCell ref="H25:I25"/>
    <mergeCell ref="H26:I26"/>
    <mergeCell ref="H30:I30"/>
    <mergeCell ref="E11:E13"/>
    <mergeCell ref="H3:I3"/>
    <mergeCell ref="H5:I5"/>
    <mergeCell ref="H24:I24"/>
    <mergeCell ref="H11:I13"/>
    <mergeCell ref="H21:I21"/>
    <mergeCell ref="H20:I20"/>
    <mergeCell ref="H16:I16"/>
    <mergeCell ref="G11:G13"/>
    <mergeCell ref="A8:I8"/>
    <mergeCell ref="H14:I14"/>
    <mergeCell ref="H17:I17"/>
    <mergeCell ref="H18:I18"/>
    <mergeCell ref="H19:I19"/>
    <mergeCell ref="A9:I9"/>
    <mergeCell ref="F11:F13"/>
    <mergeCell ref="B14:F14"/>
  </mergeCells>
  <printOptions/>
  <pageMargins left="0.984251968503937" right="0.31496062992125984" top="0.5511811023622047" bottom="0.35433070866141736" header="0" footer="0"/>
  <pageSetup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2015-01-29T04:03:03Z</dcterms:modified>
  <cp:category/>
  <cp:version/>
  <cp:contentType/>
  <cp:contentStatus/>
</cp:coreProperties>
</file>